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40" activeTab="1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  <externalReference r:id="rId7"/>
    <externalReference r:id="rId8"/>
  </externalReferences>
  <definedNames>
    <definedName name="_xlnm.Print_Area" localSheetId="2">'现金流量表'!$A$1:$D$41</definedName>
    <definedName name="_xlnm.Print_Area" localSheetId="1">'业务活动表'!$A$1:$H$28</definedName>
    <definedName name="_xlnm.Print_Area" localSheetId="0">'资产负债表'!$A$1:$H$36</definedName>
  </definedNames>
  <calcPr fullCalcOnLoad="1"/>
</workbook>
</file>

<file path=xl/sharedStrings.xml><?xml version="1.0" encoding="utf-8"?>
<sst xmlns="http://schemas.openxmlformats.org/spreadsheetml/2006/main" count="151" uniqueCount="136">
  <si>
    <t>编制单位：北京修远经济与社会研究基金会</t>
  </si>
  <si>
    <t>2,545,286.88</t>
  </si>
  <si>
    <t>其中：捐赠收入</t>
  </si>
  <si>
    <t xml:space="preserve">      提供服务收入</t>
  </si>
  <si>
    <t>（一）业务活动成本</t>
  </si>
  <si>
    <t>其中：捐赠项目成本</t>
  </si>
  <si>
    <t>（二）管理费用</t>
  </si>
  <si>
    <t>（三）筹资费用</t>
  </si>
  <si>
    <t>（四）其他费用</t>
  </si>
  <si>
    <t>上年数</t>
  </si>
  <si>
    <t>本年数</t>
  </si>
  <si>
    <t>资 产 负 债 表</t>
  </si>
  <si>
    <t>会民非01表</t>
  </si>
  <si>
    <t>单位：元</t>
  </si>
  <si>
    <t>资　　　　产</t>
  </si>
  <si>
    <t xml:space="preserve"> 行次</t>
  </si>
  <si>
    <t>年初数</t>
  </si>
  <si>
    <t>年末数</t>
  </si>
  <si>
    <t>负债和净资产</t>
  </si>
  <si>
    <t>流动资产：</t>
  </si>
  <si>
    <t>流动负债：</t>
  </si>
  <si>
    <t>　货币资金</t>
  </si>
  <si>
    <t>　短期借款</t>
  </si>
  <si>
    <t>　短期投资</t>
  </si>
  <si>
    <t>　应付款项</t>
  </si>
  <si>
    <t>　应收款项</t>
  </si>
  <si>
    <t>　应付工资</t>
  </si>
  <si>
    <t>　预付账款</t>
  </si>
  <si>
    <t>　应交税金</t>
  </si>
  <si>
    <t>　存货</t>
  </si>
  <si>
    <t xml:space="preserve">    预收账款</t>
  </si>
  <si>
    <t>　待摊费用</t>
  </si>
  <si>
    <t xml:space="preserve">    预提费用</t>
  </si>
  <si>
    <t>　一年内到期的长期债权投资</t>
  </si>
  <si>
    <t xml:space="preserve">    预计负债</t>
  </si>
  <si>
    <t>　其他流动资产</t>
  </si>
  <si>
    <t>　一年内到期的长期负债</t>
  </si>
  <si>
    <t>流动资产合计</t>
  </si>
  <si>
    <t>　其他流动负债　</t>
  </si>
  <si>
    <t>流动负债合计</t>
  </si>
  <si>
    <t>长期投资：</t>
  </si>
  <si>
    <t>　长期股权投资</t>
  </si>
  <si>
    <t>长期负债：</t>
  </si>
  <si>
    <t>　长期债权投资</t>
  </si>
  <si>
    <t>　长期借款</t>
  </si>
  <si>
    <t>长期投资合计</t>
  </si>
  <si>
    <t>　长期应付款</t>
  </si>
  <si>
    <t>固定资产：</t>
  </si>
  <si>
    <t>　其他长期负债</t>
  </si>
  <si>
    <t>　固定资产原价</t>
  </si>
  <si>
    <t>　长期负债合计</t>
  </si>
  <si>
    <t>　减：累计折旧　</t>
  </si>
  <si>
    <t>　固定资产净值　</t>
  </si>
  <si>
    <t>受托代理负债：</t>
  </si>
  <si>
    <t>　在建工程</t>
  </si>
  <si>
    <t>　受托代理负债</t>
  </si>
  <si>
    <t>　文物文化资产</t>
  </si>
  <si>
    <t>　　　　负债合计</t>
  </si>
  <si>
    <t>　固定资产清理</t>
  </si>
  <si>
    <t>固定资产合计</t>
  </si>
  <si>
    <t>净资产：</t>
  </si>
  <si>
    <t>无形资产：</t>
  </si>
  <si>
    <t>　非限定性净资产</t>
  </si>
  <si>
    <t>　无形资产</t>
  </si>
  <si>
    <t>　限定性净资产</t>
  </si>
  <si>
    <t>净资产合计</t>
  </si>
  <si>
    <t>受托代理资产：</t>
  </si>
  <si>
    <t>　受托代理资产</t>
  </si>
  <si>
    <t>资产合计</t>
  </si>
  <si>
    <t>负债和净资产总计</t>
  </si>
  <si>
    <t>单位负责人：杨平                             复核：刘洋                                      制表：上官员连</t>
  </si>
  <si>
    <t>业 务 活 动 表</t>
  </si>
  <si>
    <t>　　　　　</t>
  </si>
  <si>
    <t>　会民非02表</t>
  </si>
  <si>
    <t>　单位：元</t>
  </si>
  <si>
    <t>项   目</t>
  </si>
  <si>
    <t>行次</t>
  </si>
  <si>
    <t>非限定性</t>
  </si>
  <si>
    <t>限定性</t>
  </si>
  <si>
    <t>合计</t>
  </si>
  <si>
    <t>一、收入</t>
  </si>
  <si>
    <t>收入合计</t>
  </si>
  <si>
    <t>二、费用</t>
  </si>
  <si>
    <t>费用合计</t>
  </si>
  <si>
    <t>三、限定性净资产转为非限定性净资产</t>
  </si>
  <si>
    <t>四、净资产变动额（若为净资产减少额，以“-”号填列）</t>
  </si>
  <si>
    <t xml:space="preserve">      会费收入</t>
  </si>
  <si>
    <t xml:space="preserve">    　商品销售收入</t>
  </si>
  <si>
    <t>　  　政府补助收入</t>
  </si>
  <si>
    <t xml:space="preserve">      投资收益</t>
  </si>
  <si>
    <t xml:space="preserve">      其他收入</t>
  </si>
  <si>
    <t xml:space="preserve">      提供服务成本</t>
  </si>
  <si>
    <t xml:space="preserve">      商品销售成本</t>
  </si>
  <si>
    <t xml:space="preserve">      政府补助成本</t>
  </si>
  <si>
    <t xml:space="preserve">      税金及附加</t>
  </si>
  <si>
    <t>单位负责人：杨平                              复核：刘洋                                    制表：上官员连</t>
  </si>
  <si>
    <t>现 金 流 量 表</t>
  </si>
  <si>
    <t>会民非03表</t>
  </si>
  <si>
    <t>项            目</t>
  </si>
  <si>
    <t>一、业务活动产生的现金流量：</t>
  </si>
  <si>
    <t>接受捐赠收到的现金</t>
  </si>
  <si>
    <t>收到会费收到的现金</t>
  </si>
  <si>
    <t>提供服务收到的现金</t>
  </si>
  <si>
    <t>销售商品收到的现金</t>
  </si>
  <si>
    <t>政府补助收到的现金</t>
  </si>
  <si>
    <t>收到的其他与业务活动有关的现金</t>
  </si>
  <si>
    <t>现金流入小计</t>
  </si>
  <si>
    <t>提供捐赠或者资助支付的现金</t>
  </si>
  <si>
    <t>支付给员工以及为员工支付的现金</t>
  </si>
  <si>
    <t>购买商品接受劳务支付的现金</t>
  </si>
  <si>
    <t>支付的其他与业务活动有关的现金</t>
  </si>
  <si>
    <t>现金流出小计</t>
  </si>
  <si>
    <t>业务活动产生的现金净流量</t>
  </si>
  <si>
    <t>二、投资活动产生的现金净流量</t>
  </si>
  <si>
    <t>收回投资所收到的现金</t>
  </si>
  <si>
    <t>取得投资收益所收的现金</t>
  </si>
  <si>
    <t>处置固定资产和无形资产所收回的现金</t>
  </si>
  <si>
    <t>收到的其他与投资活动有关的现金</t>
  </si>
  <si>
    <t>购建固定资产和无形资产所支付的现金</t>
  </si>
  <si>
    <t xml:space="preserve">对外投资所支付的现金 </t>
  </si>
  <si>
    <t>支付的其他与投资活动有关的现金</t>
  </si>
  <si>
    <t>投资活动产生的现金流量净额</t>
  </si>
  <si>
    <t>三、筹资活动产生的现金流量</t>
  </si>
  <si>
    <t>借款所收到的现金</t>
  </si>
  <si>
    <t>收到的其他与筹资活动有关的现金</t>
  </si>
  <si>
    <t>偿还借款所支付的现金</t>
  </si>
  <si>
    <t>偿付利息所支付的现金</t>
  </si>
  <si>
    <t>支付的其他与筹资活动有关的现金</t>
  </si>
  <si>
    <t>筹资活动产生的现金流量净额</t>
  </si>
  <si>
    <t>四、汇率变动对现金的影响</t>
  </si>
  <si>
    <t>五、现金及现金等价物净增加额</t>
  </si>
  <si>
    <t>编制单位：北京修远经济与社会研究基金会      2017年度</t>
  </si>
  <si>
    <t>单位负责人：杨平                         复核：刘洋                            制表：上官员连</t>
  </si>
  <si>
    <t xml:space="preserve">    2017年12月31日</t>
  </si>
  <si>
    <t xml:space="preserve">        2017年度</t>
  </si>
  <si>
    <t>4,621,478.22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</si>
</sst>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yyyy&quot;年&quot;m&quot;月&quot;d&quot;日&quot;;@"/>
    <numFmt numFmtId="178" formatCode="[$-F800]dddd\,\ mmmm\ dd\,\ yyyy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0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0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right" vertical="center" shrinkToFit="1"/>
    </xf>
    <xf numFmtId="0" fontId="21" fillId="0" borderId="0" xfId="0" applyFont="1" applyFill="1" applyAlignment="1">
      <alignment vertical="center" shrinkToFit="1"/>
    </xf>
    <xf numFmtId="4" fontId="21" fillId="0" borderId="11" xfId="0" applyNumberFormat="1" applyFont="1" applyFill="1" applyBorder="1" applyAlignment="1" applyProtection="1">
      <alignment horizontal="center" vertical="center" shrinkToFit="1"/>
      <protection/>
    </xf>
    <xf numFmtId="177" fontId="21" fillId="0" borderId="11" xfId="0" applyNumberFormat="1" applyFont="1" applyFill="1" applyBorder="1" applyAlignment="1" applyProtection="1" quotePrefix="1">
      <alignment horizontal="left" vertical="center" shrinkToFit="1"/>
      <protection/>
    </xf>
    <xf numFmtId="177" fontId="21" fillId="0" borderId="11" xfId="0" applyNumberFormat="1" applyFont="1" applyFill="1" applyBorder="1" applyAlignment="1" applyProtection="1">
      <alignment horizontal="left" vertical="center" shrinkToFit="1"/>
      <protection/>
    </xf>
    <xf numFmtId="178" fontId="21" fillId="0" borderId="11" xfId="0" applyNumberFormat="1" applyFont="1" applyFill="1" applyBorder="1" applyAlignment="1" applyProtection="1">
      <alignment vertical="center" shrinkToFit="1"/>
      <protection/>
    </xf>
    <xf numFmtId="4" fontId="21" fillId="0" borderId="0" xfId="0" applyNumberFormat="1" applyFont="1" applyFill="1" applyBorder="1" applyAlignment="1" applyProtection="1">
      <alignment horizontal="right" vertical="center" shrinkToFit="1"/>
      <protection/>
    </xf>
    <xf numFmtId="0" fontId="21" fillId="0" borderId="12" xfId="0" applyFont="1" applyFill="1" applyBorder="1" applyAlignment="1" applyProtection="1">
      <alignment horizontal="center" vertical="center" shrinkToFit="1"/>
      <protection/>
    </xf>
    <xf numFmtId="0" fontId="21" fillId="0" borderId="13" xfId="0" applyFont="1" applyFill="1" applyBorder="1" applyAlignment="1" applyProtection="1">
      <alignment horizontal="center" vertical="center" shrinkToFit="1"/>
      <protection/>
    </xf>
    <xf numFmtId="4" fontId="21" fillId="0" borderId="13" xfId="0" applyNumberFormat="1" applyFont="1" applyFill="1" applyBorder="1" applyAlignment="1" applyProtection="1">
      <alignment horizontal="center" vertical="center" shrinkToFit="1"/>
      <protection/>
    </xf>
    <xf numFmtId="4" fontId="21" fillId="0" borderId="14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horizontal="center" vertical="center" shrinkToFit="1"/>
    </xf>
    <xf numFmtId="0" fontId="22" fillId="0" borderId="15" xfId="0" applyFont="1" applyFill="1" applyBorder="1" applyAlignment="1" applyProtection="1">
      <alignment vertical="center" shrinkToFit="1"/>
      <protection/>
    </xf>
    <xf numFmtId="0" fontId="22" fillId="0" borderId="16" xfId="0" applyFont="1" applyFill="1" applyBorder="1" applyAlignment="1" applyProtection="1">
      <alignment horizontal="center" vertical="center" shrinkToFit="1"/>
      <protection/>
    </xf>
    <xf numFmtId="43" fontId="21" fillId="0" borderId="16" xfId="50" applyFont="1" applyFill="1" applyBorder="1" applyAlignment="1" applyProtection="1">
      <alignment vertical="center" shrinkToFit="1"/>
      <protection/>
    </xf>
    <xf numFmtId="0" fontId="22" fillId="0" borderId="16" xfId="0" applyFont="1" applyFill="1" applyBorder="1" applyAlignment="1" applyProtection="1">
      <alignment vertical="center" shrinkToFit="1"/>
      <protection/>
    </xf>
    <xf numFmtId="43" fontId="21" fillId="0" borderId="16" xfId="50" applyFont="1" applyFill="1" applyBorder="1" applyAlignment="1" applyProtection="1">
      <alignment vertical="center" shrinkToFit="1"/>
      <protection locked="0"/>
    </xf>
    <xf numFmtId="43" fontId="21" fillId="0" borderId="17" xfId="5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/>
    </xf>
    <xf numFmtId="4" fontId="21" fillId="0" borderId="16" xfId="50" applyNumberFormat="1" applyFont="1" applyFill="1" applyBorder="1" applyAlignment="1" applyProtection="1">
      <alignment vertical="center" shrinkToFit="1"/>
      <protection locked="0"/>
    </xf>
    <xf numFmtId="43" fontId="21" fillId="0" borderId="17" xfId="50" applyFont="1" applyFill="1" applyBorder="1" applyAlignment="1" applyProtection="1">
      <alignment vertical="center" shrinkToFit="1"/>
      <protection/>
    </xf>
    <xf numFmtId="4" fontId="21" fillId="0" borderId="17" xfId="50" applyNumberFormat="1" applyFont="1" applyFill="1" applyBorder="1" applyAlignment="1" applyProtection="1">
      <alignment horizontal="right" vertical="center" shrinkToFit="1"/>
      <protection/>
    </xf>
    <xf numFmtId="43" fontId="22" fillId="0" borderId="0" xfId="0" applyNumberFormat="1" applyFont="1" applyFill="1" applyAlignment="1">
      <alignment vertical="center" shrinkToFit="1"/>
    </xf>
    <xf numFmtId="0" fontId="22" fillId="0" borderId="15" xfId="0" applyFont="1" applyFill="1" applyBorder="1" applyAlignment="1" applyProtection="1">
      <alignment horizontal="center" vertical="center" shrinkToFit="1"/>
      <protection/>
    </xf>
    <xf numFmtId="4" fontId="21" fillId="0" borderId="16" xfId="50" applyNumberFormat="1" applyFont="1" applyFill="1" applyBorder="1" applyAlignment="1" applyProtection="1">
      <alignment horizontal="center" vertical="center" shrinkToFit="1"/>
      <protection locked="0"/>
    </xf>
    <xf numFmtId="4" fontId="21" fillId="0" borderId="16" xfId="50" applyNumberFormat="1" applyFont="1" applyFill="1" applyBorder="1" applyAlignment="1" applyProtection="1">
      <alignment horizontal="right" vertical="center" shrinkToFit="1"/>
      <protection locked="0"/>
    </xf>
    <xf numFmtId="0" fontId="22" fillId="0" borderId="16" xfId="0" applyFont="1" applyFill="1" applyBorder="1" applyAlignment="1" applyProtection="1">
      <alignment horizontal="left" vertical="center" shrinkToFit="1"/>
      <protection/>
    </xf>
    <xf numFmtId="43" fontId="21" fillId="0" borderId="17" xfId="50" applyFont="1" applyFill="1" applyBorder="1" applyAlignment="1" applyProtection="1">
      <alignment horizontal="righ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 applyProtection="1">
      <alignment horizontal="center" vertical="center" shrinkToFit="1"/>
      <protection/>
    </xf>
    <xf numFmtId="43" fontId="21" fillId="0" borderId="19" xfId="50" applyFont="1" applyFill="1" applyBorder="1" applyAlignment="1" applyProtection="1">
      <alignment vertical="center" shrinkToFit="1"/>
      <protection locked="0"/>
    </xf>
    <xf numFmtId="43" fontId="21" fillId="0" borderId="20" xfId="50" applyFont="1" applyFill="1" applyBorder="1" applyAlignment="1" applyProtection="1">
      <alignment vertical="center" shrinkToFit="1"/>
      <protection locked="0"/>
    </xf>
    <xf numFmtId="0" fontId="21" fillId="0" borderId="10" xfId="0" applyFont="1" applyBorder="1" applyAlignment="1">
      <alignment horizontal="left" vertical="center" shrinkToFit="1"/>
    </xf>
    <xf numFmtId="0" fontId="21" fillId="0" borderId="11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43" fontId="21" fillId="0" borderId="0" xfId="50" applyFont="1" applyFill="1" applyBorder="1" applyAlignment="1">
      <alignment vertical="center"/>
    </xf>
    <xf numFmtId="43" fontId="21" fillId="0" borderId="0" xfId="50" applyFont="1" applyFill="1" applyAlignment="1">
      <alignment vertical="center"/>
    </xf>
    <xf numFmtId="43" fontId="21" fillId="0" borderId="0" xfId="50" applyFont="1" applyFill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3" fontId="21" fillId="0" borderId="13" xfId="50" applyFont="1" applyFill="1" applyBorder="1" applyAlignment="1">
      <alignment horizontal="center" vertical="center"/>
    </xf>
    <xf numFmtId="43" fontId="21" fillId="0" borderId="14" xfId="5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3" fontId="21" fillId="0" borderId="16" xfId="50" applyFont="1" applyFill="1" applyBorder="1" applyAlignment="1">
      <alignment horizontal="center" vertical="center"/>
    </xf>
    <xf numFmtId="43" fontId="21" fillId="0" borderId="17" xfId="5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43" fontId="22" fillId="0" borderId="0" xfId="50" applyFont="1" applyFill="1" applyAlignment="1">
      <alignment vertical="center"/>
    </xf>
    <xf numFmtId="10" fontId="22" fillId="0" borderId="0" xfId="33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0" fillId="0" borderId="0" xfId="50" applyFont="1" applyFill="1" applyBorder="1" applyAlignment="1">
      <alignment vertical="center"/>
    </xf>
    <xf numFmtId="43" fontId="0" fillId="0" borderId="0" xfId="50" applyFont="1" applyFill="1" applyAlignment="1">
      <alignment vertical="center"/>
    </xf>
    <xf numFmtId="43" fontId="21" fillId="0" borderId="16" xfId="50" applyFont="1" applyFill="1" applyBorder="1" applyAlignment="1">
      <alignment vertical="center" shrinkToFit="1"/>
    </xf>
    <xf numFmtId="43" fontId="21" fillId="0" borderId="16" xfId="50" applyFont="1" applyFill="1" applyBorder="1" applyAlignment="1">
      <alignment horizontal="center" vertical="center" shrinkToFit="1"/>
    </xf>
    <xf numFmtId="43" fontId="21" fillId="0" borderId="17" xfId="50" applyFont="1" applyFill="1" applyBorder="1" applyAlignment="1">
      <alignment vertical="center" shrinkToFit="1"/>
    </xf>
    <xf numFmtId="43" fontId="21" fillId="0" borderId="19" xfId="50" applyFont="1" applyFill="1" applyBorder="1" applyAlignment="1">
      <alignment vertical="center" shrinkToFit="1"/>
    </xf>
    <xf numFmtId="43" fontId="21" fillId="0" borderId="20" xfId="5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3" fontId="22" fillId="0" borderId="22" xfId="50" applyFont="1" applyFill="1" applyBorder="1" applyAlignment="1">
      <alignment horizontal="center" vertical="center"/>
    </xf>
    <xf numFmtId="43" fontId="21" fillId="0" borderId="17" xfId="0" applyNumberFormat="1" applyFont="1" applyFill="1" applyBorder="1" applyAlignment="1">
      <alignment horizontal="center" vertical="center"/>
    </xf>
    <xf numFmtId="43" fontId="21" fillId="0" borderId="17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vertical="center" shrinkToFit="1"/>
    </xf>
    <xf numFmtId="43" fontId="21" fillId="0" borderId="19" xfId="0" applyNumberFormat="1" applyFont="1" applyFill="1" applyBorder="1" applyAlignment="1">
      <alignment horizontal="right" vertical="center"/>
    </xf>
    <xf numFmtId="43" fontId="21" fillId="0" borderId="2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43" fontId="21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04;&#24681;&#21147;&#21512;\&#36130;&#21153;&#25253;&#34920;&#23457;&#35745;&#12289;&#19987;&#23457;&#12289;&#39564;&#36164;\2018&#24180;1&#26376;1&#26085;&#36215;\&#24453;&#23436;&#25104;\&#21271;&#20140;&#20462;&#36828;&#32463;&#27982;&#19982;&#31038;&#20250;&#30740;&#31350;&#22522;&#37329;&#20250;2017&#24180;&#23457;&#35745;&#25253;&#21578;\&#20462;&#36828;&#22522;&#37329;&#20250;\&#36164;&#26009;\2017&#22522;&#37329;&#20250;&#20313;&#3906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704;&#24681;&#21147;&#21512;\&#36130;&#21153;&#25253;&#34920;&#23457;&#35745;&#12289;&#19987;&#23457;&#12289;&#39564;&#36164;\2018&#24180;1&#26376;1&#26085;&#36215;\&#24453;&#23436;&#25104;\&#21271;&#20140;&#20462;&#36828;&#32463;&#27982;&#19982;&#31038;&#20250;&#30740;&#31350;&#22522;&#37329;&#20250;2017&#24180;&#23457;&#35745;&#25253;&#21578;\&#36164;&#26009;\&#36164;&#26009;\2017&#22522;&#37329;&#20250;&#24207;&#26102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704;&#24681;&#21147;&#21512;\&#36130;&#21153;&#25253;&#34920;&#23457;&#35745;&#12289;&#19987;&#23457;&#12289;&#39564;&#36164;\2018&#24180;1&#26376;1&#26085;&#36215;\&#24453;&#23436;&#25104;\&#21271;&#20140;&#20462;&#36828;&#32463;&#27982;&#19982;&#31038;&#20250;&#30740;&#31350;&#22522;&#37329;&#20250;2017&#24180;&#23457;&#35745;&#25253;&#21578;\&#20462;&#36828;&#22522;&#37329;&#20250;\17-1245%20&#21271;&#20140;&#20462;&#36828;&#32463;&#27982;&#19982;&#31038;&#20250;&#30740;&#31350;&#22522;&#37329;&#20250;2016&#24180;&#23457;&#35745;&#25253;&#21578;\3&#12289;&#36130;&#2115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余额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会计分录序时簿 (3)"/>
      <sheetName val="会计分录序时簿 (2)"/>
      <sheetName val="会计分录序时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业务活动表"/>
      <sheetName val="现金流量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20.875" style="9" customWidth="1"/>
    <col min="2" max="2" width="4.50390625" style="9" customWidth="1"/>
    <col min="3" max="4" width="11.625" style="9" customWidth="1"/>
    <col min="5" max="5" width="18.375" style="9" customWidth="1"/>
    <col min="6" max="6" width="4.00390625" style="9" customWidth="1"/>
    <col min="7" max="7" width="11.375" style="9" customWidth="1"/>
    <col min="8" max="8" width="11.625" style="9" customWidth="1"/>
    <col min="9" max="9" width="9.00390625" style="9" customWidth="1"/>
    <col min="10" max="10" width="10.625" style="9" bestFit="1" customWidth="1"/>
    <col min="11" max="12" width="10.125" style="9" bestFit="1" customWidth="1"/>
    <col min="13" max="16384" width="9.00390625" style="9" customWidth="1"/>
  </cols>
  <sheetData>
    <row r="1" spans="1:8" ht="30.7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1:8" s="14" customFormat="1" ht="16.5" customHeight="1">
      <c r="A2" s="10"/>
      <c r="B2" s="11"/>
      <c r="C2" s="12"/>
      <c r="D2" s="12"/>
      <c r="E2" s="12"/>
      <c r="F2" s="12"/>
      <c r="G2" s="11"/>
      <c r="H2" s="13" t="s">
        <v>12</v>
      </c>
    </row>
    <row r="3" spans="1:8" s="14" customFormat="1" ht="17.25" customHeight="1">
      <c r="A3" s="47" t="s">
        <v>0</v>
      </c>
      <c r="B3" s="47"/>
      <c r="C3" s="47"/>
      <c r="D3" s="16" t="s">
        <v>133</v>
      </c>
      <c r="E3" s="17"/>
      <c r="F3" s="18"/>
      <c r="G3" s="15"/>
      <c r="H3" s="19" t="s">
        <v>13</v>
      </c>
    </row>
    <row r="4" spans="1:8" s="24" customFormat="1" ht="19.5" customHeight="1">
      <c r="A4" s="20" t="s">
        <v>14</v>
      </c>
      <c r="B4" s="21" t="s">
        <v>15</v>
      </c>
      <c r="C4" s="22" t="s">
        <v>16</v>
      </c>
      <c r="D4" s="22" t="s">
        <v>17</v>
      </c>
      <c r="E4" s="21" t="s">
        <v>18</v>
      </c>
      <c r="F4" s="21" t="s">
        <v>15</v>
      </c>
      <c r="G4" s="22" t="s">
        <v>16</v>
      </c>
      <c r="H4" s="23" t="s">
        <v>17</v>
      </c>
    </row>
    <row r="5" spans="1:8" ht="19.5" customHeight="1">
      <c r="A5" s="25" t="s">
        <v>19</v>
      </c>
      <c r="B5" s="26"/>
      <c r="C5" s="27"/>
      <c r="D5" s="27"/>
      <c r="E5" s="28" t="s">
        <v>20</v>
      </c>
      <c r="F5" s="26"/>
      <c r="G5" s="29"/>
      <c r="H5" s="30"/>
    </row>
    <row r="6" spans="1:8" ht="19.5" customHeight="1">
      <c r="A6" s="31" t="s">
        <v>21</v>
      </c>
      <c r="B6" s="26">
        <v>1</v>
      </c>
      <c r="C6" s="32">
        <v>5201010.449999999</v>
      </c>
      <c r="D6" s="32">
        <v>2371068.76</v>
      </c>
      <c r="E6" s="28" t="s">
        <v>22</v>
      </c>
      <c r="F6" s="26">
        <v>61</v>
      </c>
      <c r="G6" s="29"/>
      <c r="H6" s="30"/>
    </row>
    <row r="7" spans="1:8" ht="19.5" customHeight="1">
      <c r="A7" s="25" t="s">
        <v>23</v>
      </c>
      <c r="B7" s="26">
        <v>2</v>
      </c>
      <c r="C7" s="29"/>
      <c r="D7" s="29"/>
      <c r="E7" s="28" t="s">
        <v>24</v>
      </c>
      <c r="F7" s="26">
        <v>62</v>
      </c>
      <c r="G7" s="29"/>
      <c r="H7" s="30"/>
    </row>
    <row r="8" spans="1:8" ht="19.5" customHeight="1">
      <c r="A8" s="25" t="s">
        <v>25</v>
      </c>
      <c r="B8" s="26">
        <v>3</v>
      </c>
      <c r="C8" s="29">
        <v>127000</v>
      </c>
      <c r="D8" s="32">
        <v>163600</v>
      </c>
      <c r="E8" s="28" t="s">
        <v>26</v>
      </c>
      <c r="F8" s="26">
        <v>63</v>
      </c>
      <c r="G8" s="27"/>
      <c r="H8" s="33"/>
    </row>
    <row r="9" spans="1:10" ht="19.5" customHeight="1">
      <c r="A9" s="31" t="s">
        <v>27</v>
      </c>
      <c r="B9" s="26">
        <v>4</v>
      </c>
      <c r="C9" s="29"/>
      <c r="D9" s="29"/>
      <c r="E9" s="28" t="s">
        <v>28</v>
      </c>
      <c r="F9" s="26">
        <v>65</v>
      </c>
      <c r="G9" s="27">
        <v>686</v>
      </c>
      <c r="H9" s="34">
        <v>1631.88</v>
      </c>
      <c r="J9" s="35"/>
    </row>
    <row r="10" spans="1:10" ht="19.5" customHeight="1">
      <c r="A10" s="25" t="s">
        <v>29</v>
      </c>
      <c r="B10" s="26">
        <v>8</v>
      </c>
      <c r="C10" s="29"/>
      <c r="D10" s="29"/>
      <c r="E10" s="28" t="s">
        <v>30</v>
      </c>
      <c r="F10" s="26">
        <v>66</v>
      </c>
      <c r="G10" s="29"/>
      <c r="H10" s="30"/>
      <c r="J10" s="99"/>
    </row>
    <row r="11" spans="1:8" ht="19.5" customHeight="1">
      <c r="A11" s="25" t="s">
        <v>31</v>
      </c>
      <c r="B11" s="26">
        <v>9</v>
      </c>
      <c r="C11" s="29"/>
      <c r="D11" s="29"/>
      <c r="E11" s="28" t="s">
        <v>32</v>
      </c>
      <c r="F11" s="26">
        <v>71</v>
      </c>
      <c r="G11" s="29"/>
      <c r="H11" s="30"/>
    </row>
    <row r="12" spans="1:8" ht="19.5" customHeight="1">
      <c r="A12" s="25" t="s">
        <v>33</v>
      </c>
      <c r="B12" s="26">
        <v>15</v>
      </c>
      <c r="C12" s="29"/>
      <c r="D12" s="29"/>
      <c r="E12" s="28" t="s">
        <v>34</v>
      </c>
      <c r="F12" s="26">
        <v>72</v>
      </c>
      <c r="G12" s="29"/>
      <c r="H12" s="30"/>
    </row>
    <row r="13" spans="1:8" ht="19.5" customHeight="1">
      <c r="A13" s="25" t="s">
        <v>35</v>
      </c>
      <c r="B13" s="26">
        <v>18</v>
      </c>
      <c r="C13" s="29"/>
      <c r="D13" s="29"/>
      <c r="E13" s="28" t="s">
        <v>36</v>
      </c>
      <c r="F13" s="26">
        <v>74</v>
      </c>
      <c r="G13" s="29"/>
      <c r="H13" s="30"/>
    </row>
    <row r="14" spans="1:8" ht="19.5" customHeight="1">
      <c r="A14" s="36" t="s">
        <v>37</v>
      </c>
      <c r="B14" s="26">
        <v>20</v>
      </c>
      <c r="C14" s="29">
        <f>SUM(C6:C13)</f>
        <v>5328010.449999999</v>
      </c>
      <c r="D14" s="29">
        <f>SUM(D6:D13)</f>
        <v>2534668.76</v>
      </c>
      <c r="E14" s="28" t="s">
        <v>38</v>
      </c>
      <c r="F14" s="26">
        <v>78</v>
      </c>
      <c r="G14" s="29"/>
      <c r="H14" s="30"/>
    </row>
    <row r="15" spans="1:8" ht="19.5" customHeight="1">
      <c r="A15" s="25"/>
      <c r="B15" s="26"/>
      <c r="C15" s="29"/>
      <c r="D15" s="29"/>
      <c r="E15" s="26" t="s">
        <v>39</v>
      </c>
      <c r="F15" s="26">
        <v>80</v>
      </c>
      <c r="G15" s="29">
        <v>686</v>
      </c>
      <c r="H15" s="30">
        <f>SUM(H6:H14)</f>
        <v>1631.88</v>
      </c>
    </row>
    <row r="16" spans="1:8" ht="19.5" customHeight="1">
      <c r="A16" s="25" t="s">
        <v>40</v>
      </c>
      <c r="B16" s="26"/>
      <c r="C16" s="29"/>
      <c r="D16" s="29"/>
      <c r="E16" s="28"/>
      <c r="F16" s="26"/>
      <c r="G16" s="27"/>
      <c r="H16" s="33"/>
    </row>
    <row r="17" spans="1:8" ht="19.5" customHeight="1">
      <c r="A17" s="25" t="s">
        <v>41</v>
      </c>
      <c r="B17" s="26">
        <v>21</v>
      </c>
      <c r="C17" s="29"/>
      <c r="D17" s="29"/>
      <c r="E17" s="28" t="s">
        <v>42</v>
      </c>
      <c r="F17" s="26"/>
      <c r="G17" s="29"/>
      <c r="H17" s="30"/>
    </row>
    <row r="18" spans="1:8" ht="19.5" customHeight="1">
      <c r="A18" s="25" t="s">
        <v>43</v>
      </c>
      <c r="B18" s="26">
        <v>24</v>
      </c>
      <c r="C18" s="29"/>
      <c r="D18" s="29"/>
      <c r="E18" s="28" t="s">
        <v>44</v>
      </c>
      <c r="F18" s="26">
        <v>81</v>
      </c>
      <c r="G18" s="29"/>
      <c r="H18" s="30"/>
    </row>
    <row r="19" spans="1:8" ht="19.5" customHeight="1">
      <c r="A19" s="31" t="s">
        <v>45</v>
      </c>
      <c r="B19" s="26">
        <v>30</v>
      </c>
      <c r="C19" s="29">
        <f>C17+C18</f>
        <v>0</v>
      </c>
      <c r="D19" s="29">
        <f>D17+D18</f>
        <v>0</v>
      </c>
      <c r="E19" s="28" t="s">
        <v>46</v>
      </c>
      <c r="F19" s="26">
        <v>84</v>
      </c>
      <c r="G19" s="29"/>
      <c r="H19" s="30"/>
    </row>
    <row r="20" spans="1:8" ht="19.5" customHeight="1">
      <c r="A20" s="25" t="s">
        <v>47</v>
      </c>
      <c r="B20" s="26"/>
      <c r="C20" s="29"/>
      <c r="D20" s="29"/>
      <c r="E20" s="28" t="s">
        <v>48</v>
      </c>
      <c r="F20" s="26">
        <v>88</v>
      </c>
      <c r="G20" s="29"/>
      <c r="H20" s="30"/>
    </row>
    <row r="21" spans="1:8" ht="19.5" customHeight="1">
      <c r="A21" s="25" t="s">
        <v>49</v>
      </c>
      <c r="B21" s="26">
        <v>31</v>
      </c>
      <c r="C21" s="37">
        <v>150000</v>
      </c>
      <c r="D21" s="38">
        <v>150000</v>
      </c>
      <c r="E21" s="28" t="s">
        <v>50</v>
      </c>
      <c r="F21" s="26">
        <v>90</v>
      </c>
      <c r="G21" s="29">
        <v>0</v>
      </c>
      <c r="H21" s="30">
        <f>SUM(H18:H20)</f>
        <v>0</v>
      </c>
    </row>
    <row r="22" spans="1:8" ht="19.5" customHeight="1">
      <c r="A22" s="25" t="s">
        <v>51</v>
      </c>
      <c r="B22" s="26">
        <v>32</v>
      </c>
      <c r="C22" s="37">
        <v>137750</v>
      </c>
      <c r="D22" s="38">
        <v>137750</v>
      </c>
      <c r="E22" s="26"/>
      <c r="F22" s="26"/>
      <c r="G22" s="29"/>
      <c r="H22" s="30"/>
    </row>
    <row r="23" spans="1:8" ht="19.5" customHeight="1">
      <c r="A23" s="25" t="s">
        <v>52</v>
      </c>
      <c r="B23" s="26">
        <v>33</v>
      </c>
      <c r="C23" s="29">
        <f>C21-C22</f>
        <v>12250</v>
      </c>
      <c r="D23" s="29">
        <f>D21-D22</f>
        <v>12250</v>
      </c>
      <c r="E23" s="28" t="s">
        <v>53</v>
      </c>
      <c r="F23" s="26"/>
      <c r="G23" s="27"/>
      <c r="H23" s="33"/>
    </row>
    <row r="24" spans="1:8" ht="19.5" customHeight="1">
      <c r="A24" s="31" t="s">
        <v>54</v>
      </c>
      <c r="B24" s="26">
        <v>34</v>
      </c>
      <c r="C24" s="27"/>
      <c r="D24" s="27"/>
      <c r="E24" s="28" t="s">
        <v>55</v>
      </c>
      <c r="F24" s="26">
        <v>91</v>
      </c>
      <c r="G24" s="29"/>
      <c r="H24" s="30"/>
    </row>
    <row r="25" spans="1:8" ht="19.5" customHeight="1">
      <c r="A25" s="25" t="s">
        <v>56</v>
      </c>
      <c r="B25" s="26">
        <v>35</v>
      </c>
      <c r="C25" s="27"/>
      <c r="D25" s="27"/>
      <c r="E25" s="28" t="s">
        <v>57</v>
      </c>
      <c r="F25" s="26">
        <v>100</v>
      </c>
      <c r="G25" s="29">
        <f>G21+G15</f>
        <v>686</v>
      </c>
      <c r="H25" s="30">
        <f>H21+H15</f>
        <v>1631.88</v>
      </c>
    </row>
    <row r="26" spans="1:8" ht="19.5" customHeight="1">
      <c r="A26" s="25" t="s">
        <v>58</v>
      </c>
      <c r="B26" s="26">
        <v>38</v>
      </c>
      <c r="C26" s="29"/>
      <c r="D26" s="29"/>
      <c r="E26" s="28"/>
      <c r="F26" s="26"/>
      <c r="G26" s="29"/>
      <c r="H26" s="30"/>
    </row>
    <row r="27" spans="1:8" ht="19.5" customHeight="1">
      <c r="A27" s="36" t="s">
        <v>59</v>
      </c>
      <c r="B27" s="26">
        <v>40</v>
      </c>
      <c r="C27" s="29">
        <f>C23+C24+C25+C26</f>
        <v>12250</v>
      </c>
      <c r="D27" s="29">
        <f>D23+D24+D25+D26</f>
        <v>12250</v>
      </c>
      <c r="E27" s="28"/>
      <c r="F27" s="26"/>
      <c r="G27" s="29"/>
      <c r="H27" s="30"/>
    </row>
    <row r="28" spans="1:8" ht="19.5" customHeight="1">
      <c r="A28" s="25"/>
      <c r="B28" s="26"/>
      <c r="C28" s="29"/>
      <c r="D28" s="29"/>
      <c r="E28" s="28" t="s">
        <v>60</v>
      </c>
      <c r="F28" s="26"/>
      <c r="G28" s="29"/>
      <c r="H28" s="30"/>
    </row>
    <row r="29" spans="1:12" ht="19.5" customHeight="1">
      <c r="A29" s="31" t="s">
        <v>61</v>
      </c>
      <c r="B29" s="26"/>
      <c r="C29" s="29"/>
      <c r="D29" s="29"/>
      <c r="E29" s="39" t="s">
        <v>62</v>
      </c>
      <c r="F29" s="26">
        <v>101</v>
      </c>
      <c r="G29" s="29" t="s">
        <v>135</v>
      </c>
      <c r="H29" s="40" t="s">
        <v>1</v>
      </c>
      <c r="J29" s="35"/>
      <c r="K29" s="35"/>
      <c r="L29" s="35"/>
    </row>
    <row r="30" spans="1:12" ht="19.5" customHeight="1">
      <c r="A30" s="25" t="s">
        <v>63</v>
      </c>
      <c r="B30" s="26">
        <v>41</v>
      </c>
      <c r="C30" s="27"/>
      <c r="D30" s="27"/>
      <c r="E30" s="39" t="s">
        <v>64</v>
      </c>
      <c r="F30" s="26">
        <v>105</v>
      </c>
      <c r="G30" s="29">
        <v>718096.23</v>
      </c>
      <c r="H30" s="40"/>
      <c r="J30" s="35"/>
      <c r="K30" s="35"/>
      <c r="L30" s="35"/>
    </row>
    <row r="31" spans="1:10" ht="19.5" customHeight="1">
      <c r="A31" s="25"/>
      <c r="B31" s="26"/>
      <c r="C31" s="27"/>
      <c r="D31" s="27"/>
      <c r="E31" s="26" t="s">
        <v>65</v>
      </c>
      <c r="F31" s="26">
        <v>110</v>
      </c>
      <c r="G31" s="29">
        <f>G29+G30</f>
        <v>5339574.449999999</v>
      </c>
      <c r="H31" s="30">
        <f>H29+H30</f>
        <v>2545286.88</v>
      </c>
      <c r="J31" s="35"/>
    </row>
    <row r="32" spans="1:10" ht="19.5" customHeight="1">
      <c r="A32" s="25" t="s">
        <v>66</v>
      </c>
      <c r="B32" s="26"/>
      <c r="C32" s="29"/>
      <c r="D32" s="29"/>
      <c r="E32" s="26"/>
      <c r="F32" s="26"/>
      <c r="G32" s="29"/>
      <c r="H32" s="30"/>
      <c r="J32" s="35"/>
    </row>
    <row r="33" spans="1:8" ht="19.5" customHeight="1">
      <c r="A33" s="25" t="s">
        <v>67</v>
      </c>
      <c r="B33" s="26">
        <v>51</v>
      </c>
      <c r="C33" s="29"/>
      <c r="D33" s="29"/>
      <c r="E33" s="28"/>
      <c r="F33" s="26"/>
      <c r="G33" s="29"/>
      <c r="H33" s="30"/>
    </row>
    <row r="34" spans="1:8" ht="19.5" customHeight="1">
      <c r="A34" s="41"/>
      <c r="B34" s="26"/>
      <c r="C34" s="29"/>
      <c r="D34" s="29"/>
      <c r="E34" s="28"/>
      <c r="F34" s="26"/>
      <c r="G34" s="29"/>
      <c r="H34" s="30"/>
    </row>
    <row r="35" spans="1:8" ht="20.25" customHeight="1">
      <c r="A35" s="42" t="s">
        <v>68</v>
      </c>
      <c r="B35" s="43">
        <v>60</v>
      </c>
      <c r="C35" s="44">
        <f>C14+C19+C27+C30+C33</f>
        <v>5340260.449999999</v>
      </c>
      <c r="D35" s="44">
        <f>D14+D19+D27+D30+D33</f>
        <v>2546918.76</v>
      </c>
      <c r="E35" s="43" t="s">
        <v>69</v>
      </c>
      <c r="F35" s="43">
        <v>120</v>
      </c>
      <c r="G35" s="44">
        <f>G31+G25</f>
        <v>5340260.449999999</v>
      </c>
      <c r="H35" s="45">
        <f>H31+H25</f>
        <v>2546918.76</v>
      </c>
    </row>
    <row r="36" spans="1:8" s="14" customFormat="1" ht="21.75" customHeight="1">
      <c r="A36" s="46" t="s">
        <v>70</v>
      </c>
      <c r="B36" s="46"/>
      <c r="C36" s="46"/>
      <c r="D36" s="46"/>
      <c r="E36" s="46"/>
      <c r="F36" s="46"/>
      <c r="G36" s="46"/>
      <c r="H36" s="46"/>
    </row>
    <row r="37" spans="3:8" ht="16.5" customHeight="1">
      <c r="C37" s="35"/>
      <c r="D37" s="35"/>
      <c r="G37" s="35"/>
      <c r="H37" s="35"/>
    </row>
    <row r="38" ht="16.5" customHeight="1"/>
    <row r="39" ht="16.5" customHeight="1">
      <c r="J39" s="35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1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5">
    <mergeCell ref="A1:H1"/>
    <mergeCell ref="C2:F2"/>
    <mergeCell ref="D3:E3"/>
    <mergeCell ref="A36:H36"/>
    <mergeCell ref="A3:C3"/>
  </mergeCells>
  <printOptions horizontalCentered="1"/>
  <pageMargins left="0.39" right="0.2" top="0.45" bottom="0.39" header="0.16" footer="0.31"/>
  <pageSetup horizontalDpi="300" verticalDpi="300" orientation="portrait" paperSize="9" scale="95" r:id="rId1"/>
  <headerFooter alignWithMargins="0">
    <oddFooter>&amp;C&amp;9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4">
      <selection activeCell="J14" sqref="J1:J16384"/>
    </sheetView>
  </sheetViews>
  <sheetFormatPr defaultColWidth="9.00390625" defaultRowHeight="19.5" customHeight="1"/>
  <cols>
    <col min="1" max="1" width="20.875" style="48" customWidth="1"/>
    <col min="2" max="2" width="6.25390625" style="72" customWidth="1"/>
    <col min="3" max="4" width="11.50390625" style="73" customWidth="1"/>
    <col min="5" max="5" width="11.50390625" style="74" customWidth="1"/>
    <col min="6" max="6" width="12.375" style="74" customWidth="1"/>
    <col min="7" max="7" width="11.50390625" style="74" customWidth="1"/>
    <col min="8" max="8" width="12.125" style="74" customWidth="1"/>
    <col min="9" max="9" width="19.50390625" style="48" customWidth="1"/>
    <col min="10" max="10" width="11.00390625" style="48" bestFit="1" customWidth="1"/>
    <col min="11" max="16384" width="9.00390625" style="48" customWidth="1"/>
  </cols>
  <sheetData>
    <row r="1" spans="1:8" ht="22.5" customHeight="1">
      <c r="A1" s="1" t="s">
        <v>71</v>
      </c>
      <c r="B1" s="1"/>
      <c r="C1" s="1"/>
      <c r="D1" s="1"/>
      <c r="E1" s="1"/>
      <c r="F1" s="1"/>
      <c r="G1" s="1"/>
      <c r="H1" s="1"/>
    </row>
    <row r="2" spans="2:8" s="3" customFormat="1" ht="18" customHeight="1">
      <c r="B2" s="5"/>
      <c r="C2" s="49"/>
      <c r="D2" s="49"/>
      <c r="E2" s="50"/>
      <c r="F2" s="50" t="s">
        <v>72</v>
      </c>
      <c r="G2" s="50"/>
      <c r="H2" s="51" t="s">
        <v>73</v>
      </c>
    </row>
    <row r="3" spans="1:8" s="3" customFormat="1" ht="18" customHeight="1">
      <c r="A3" s="4" t="s">
        <v>0</v>
      </c>
      <c r="B3" s="52"/>
      <c r="D3" s="53" t="s">
        <v>134</v>
      </c>
      <c r="E3" s="53"/>
      <c r="F3" s="52"/>
      <c r="G3" s="52"/>
      <c r="H3" s="51" t="s">
        <v>74</v>
      </c>
    </row>
    <row r="4" spans="1:8" s="3" customFormat="1" ht="25.5" customHeight="1">
      <c r="A4" s="54" t="s">
        <v>75</v>
      </c>
      <c r="B4" s="55" t="s">
        <v>76</v>
      </c>
      <c r="C4" s="56" t="s">
        <v>9</v>
      </c>
      <c r="D4" s="56"/>
      <c r="E4" s="56"/>
      <c r="F4" s="56" t="s">
        <v>10</v>
      </c>
      <c r="G4" s="56"/>
      <c r="H4" s="57"/>
    </row>
    <row r="5" spans="1:8" s="3" customFormat="1" ht="25.5" customHeight="1">
      <c r="A5" s="58"/>
      <c r="B5" s="59"/>
      <c r="C5" s="60" t="s">
        <v>77</v>
      </c>
      <c r="D5" s="60" t="s">
        <v>78</v>
      </c>
      <c r="E5" s="60" t="s">
        <v>79</v>
      </c>
      <c r="F5" s="60" t="s">
        <v>77</v>
      </c>
      <c r="G5" s="60" t="s">
        <v>78</v>
      </c>
      <c r="H5" s="61" t="s">
        <v>79</v>
      </c>
    </row>
    <row r="6" spans="1:8" s="2" customFormat="1" ht="25.5" customHeight="1">
      <c r="A6" s="62" t="s">
        <v>80</v>
      </c>
      <c r="B6" s="63"/>
      <c r="C6" s="75"/>
      <c r="D6" s="76"/>
      <c r="E6" s="75"/>
      <c r="F6" s="75"/>
      <c r="G6" s="75"/>
      <c r="H6" s="77"/>
    </row>
    <row r="7" spans="1:8" s="2" customFormat="1" ht="25.5" customHeight="1">
      <c r="A7" s="62" t="s">
        <v>2</v>
      </c>
      <c r="B7" s="63">
        <v>1</v>
      </c>
      <c r="C7" s="75">
        <v>8583540</v>
      </c>
      <c r="D7" s="75"/>
      <c r="E7" s="75">
        <v>8583540</v>
      </c>
      <c r="F7" s="75">
        <v>2451505</v>
      </c>
      <c r="G7" s="75"/>
      <c r="H7" s="77">
        <f>F7+G7</f>
        <v>2451505</v>
      </c>
    </row>
    <row r="8" spans="1:8" s="2" customFormat="1" ht="25.5" customHeight="1">
      <c r="A8" s="62" t="s">
        <v>86</v>
      </c>
      <c r="B8" s="63">
        <v>2</v>
      </c>
      <c r="C8" s="75"/>
      <c r="D8" s="75"/>
      <c r="E8" s="75">
        <v>0</v>
      </c>
      <c r="F8" s="75"/>
      <c r="G8" s="75"/>
      <c r="H8" s="77">
        <f aca="true" t="shared" si="0" ref="H8:H14">F8+G8</f>
        <v>0</v>
      </c>
    </row>
    <row r="9" spans="1:10" s="2" customFormat="1" ht="25.5" customHeight="1">
      <c r="A9" s="64" t="s">
        <v>3</v>
      </c>
      <c r="B9" s="63">
        <v>3</v>
      </c>
      <c r="C9" s="75"/>
      <c r="D9" s="75"/>
      <c r="E9" s="75">
        <v>0</v>
      </c>
      <c r="F9" s="75">
        <v>1474600.04</v>
      </c>
      <c r="G9" s="75"/>
      <c r="H9" s="77">
        <f t="shared" si="0"/>
        <v>1474600.04</v>
      </c>
      <c r="I9" s="6"/>
      <c r="J9" s="65"/>
    </row>
    <row r="10" spans="1:10" s="2" customFormat="1" ht="25.5" customHeight="1">
      <c r="A10" s="64" t="s">
        <v>87</v>
      </c>
      <c r="B10" s="63">
        <v>4</v>
      </c>
      <c r="C10" s="75"/>
      <c r="D10" s="75"/>
      <c r="E10" s="75">
        <v>0</v>
      </c>
      <c r="F10" s="75"/>
      <c r="G10" s="75"/>
      <c r="H10" s="77">
        <f t="shared" si="0"/>
        <v>0</v>
      </c>
      <c r="I10" s="6"/>
      <c r="J10" s="65"/>
    </row>
    <row r="11" spans="1:10" s="2" customFormat="1" ht="25.5" customHeight="1">
      <c r="A11" s="64" t="s">
        <v>88</v>
      </c>
      <c r="B11" s="63">
        <v>5</v>
      </c>
      <c r="C11" s="75"/>
      <c r="D11" s="75"/>
      <c r="E11" s="75">
        <v>0</v>
      </c>
      <c r="F11" s="75"/>
      <c r="G11" s="75"/>
      <c r="H11" s="77">
        <f t="shared" si="0"/>
        <v>0</v>
      </c>
      <c r="I11" s="67"/>
      <c r="J11" s="65"/>
    </row>
    <row r="12" spans="1:10" s="2" customFormat="1" ht="25.5" customHeight="1">
      <c r="A12" s="64" t="s">
        <v>89</v>
      </c>
      <c r="B12" s="63">
        <v>6</v>
      </c>
      <c r="C12" s="75"/>
      <c r="D12" s="75"/>
      <c r="E12" s="75">
        <v>0</v>
      </c>
      <c r="F12" s="75"/>
      <c r="G12" s="75"/>
      <c r="H12" s="77">
        <f t="shared" si="0"/>
        <v>0</v>
      </c>
      <c r="I12" s="65"/>
      <c r="J12" s="65"/>
    </row>
    <row r="13" spans="1:10" s="2" customFormat="1" ht="25.5" customHeight="1">
      <c r="A13" s="64" t="s">
        <v>90</v>
      </c>
      <c r="B13" s="63">
        <v>9</v>
      </c>
      <c r="C13" s="75">
        <v>51019.7</v>
      </c>
      <c r="D13" s="75"/>
      <c r="E13" s="75">
        <v>51019.7</v>
      </c>
      <c r="F13" s="75">
        <f>167544.88+145.67</f>
        <v>167690.55000000002</v>
      </c>
      <c r="G13" s="75"/>
      <c r="H13" s="77">
        <f t="shared" si="0"/>
        <v>167690.55000000002</v>
      </c>
      <c r="I13" s="65"/>
      <c r="J13" s="65"/>
    </row>
    <row r="14" spans="1:9" s="2" customFormat="1" ht="25.5" customHeight="1">
      <c r="A14" s="68" t="s">
        <v>81</v>
      </c>
      <c r="B14" s="63">
        <v>11</v>
      </c>
      <c r="C14" s="75">
        <f>SUM(C7:C13)</f>
        <v>8634559.7</v>
      </c>
      <c r="D14" s="75">
        <f>SUM(D7:D13)</f>
        <v>0</v>
      </c>
      <c r="E14" s="75">
        <f>C14+D14</f>
        <v>8634559.7</v>
      </c>
      <c r="F14" s="75">
        <f>SUM(F7:F13)</f>
        <v>4093795.59</v>
      </c>
      <c r="G14" s="75">
        <f>SUM(G7:G13)</f>
        <v>0</v>
      </c>
      <c r="H14" s="77">
        <f t="shared" si="0"/>
        <v>4093795.59</v>
      </c>
      <c r="I14" s="65"/>
    </row>
    <row r="15" spans="1:8" s="2" customFormat="1" ht="25.5" customHeight="1">
      <c r="A15" s="62" t="s">
        <v>82</v>
      </c>
      <c r="B15" s="63"/>
      <c r="C15" s="75"/>
      <c r="D15" s="75"/>
      <c r="E15" s="75"/>
      <c r="F15" s="75"/>
      <c r="G15" s="75"/>
      <c r="H15" s="77"/>
    </row>
    <row r="16" spans="1:9" s="2" customFormat="1" ht="25.5" customHeight="1">
      <c r="A16" s="62" t="s">
        <v>4</v>
      </c>
      <c r="B16" s="63">
        <v>12</v>
      </c>
      <c r="C16" s="75">
        <v>6585550.79</v>
      </c>
      <c r="D16" s="75">
        <v>0</v>
      </c>
      <c r="E16" s="75">
        <v>6585550.79</v>
      </c>
      <c r="F16" s="75">
        <v>6636399.26</v>
      </c>
      <c r="G16" s="75">
        <f>SUM(G17:G21)</f>
        <v>0</v>
      </c>
      <c r="H16" s="77">
        <f>F16</f>
        <v>6636399.26</v>
      </c>
      <c r="I16" s="66"/>
    </row>
    <row r="17" spans="1:8" s="2" customFormat="1" ht="25.5" customHeight="1">
      <c r="A17" s="62" t="s">
        <v>5</v>
      </c>
      <c r="B17" s="63">
        <v>13</v>
      </c>
      <c r="C17" s="75">
        <v>6585550.79</v>
      </c>
      <c r="D17" s="75"/>
      <c r="E17" s="75">
        <v>6585550.79</v>
      </c>
      <c r="F17" s="75">
        <f>F16-F18</f>
        <v>6496309.56</v>
      </c>
      <c r="G17" s="75"/>
      <c r="H17" s="77">
        <f aca="true" t="shared" si="1" ref="H17:H24">F17+G17</f>
        <v>6496309.56</v>
      </c>
    </row>
    <row r="18" spans="1:8" s="2" customFormat="1" ht="25.5" customHeight="1">
      <c r="A18" s="62" t="s">
        <v>91</v>
      </c>
      <c r="B18" s="63">
        <v>14</v>
      </c>
      <c r="C18" s="75"/>
      <c r="D18" s="75"/>
      <c r="E18" s="75">
        <v>0</v>
      </c>
      <c r="F18" s="75">
        <f>65479.7+4166+70444</f>
        <v>140089.7</v>
      </c>
      <c r="G18" s="75"/>
      <c r="H18" s="77">
        <f t="shared" si="1"/>
        <v>140089.7</v>
      </c>
    </row>
    <row r="19" spans="1:8" s="2" customFormat="1" ht="25.5" customHeight="1">
      <c r="A19" s="62" t="s">
        <v>92</v>
      </c>
      <c r="B19" s="63">
        <v>15</v>
      </c>
      <c r="C19" s="75"/>
      <c r="D19" s="75"/>
      <c r="E19" s="75">
        <v>0</v>
      </c>
      <c r="F19" s="75"/>
      <c r="G19" s="75"/>
      <c r="H19" s="77">
        <f t="shared" si="1"/>
        <v>0</v>
      </c>
    </row>
    <row r="20" spans="1:8" s="2" customFormat="1" ht="25.5" customHeight="1">
      <c r="A20" s="62" t="s">
        <v>93</v>
      </c>
      <c r="B20" s="63">
        <v>16</v>
      </c>
      <c r="C20" s="75"/>
      <c r="D20" s="75"/>
      <c r="E20" s="75">
        <v>0</v>
      </c>
      <c r="F20" s="75"/>
      <c r="G20" s="75"/>
      <c r="H20" s="77">
        <f t="shared" si="1"/>
        <v>0</v>
      </c>
    </row>
    <row r="21" spans="1:8" s="2" customFormat="1" ht="25.5" customHeight="1">
      <c r="A21" s="62" t="s">
        <v>94</v>
      </c>
      <c r="B21" s="63">
        <v>17</v>
      </c>
      <c r="C21" s="75"/>
      <c r="D21" s="75"/>
      <c r="E21" s="75">
        <v>0</v>
      </c>
      <c r="F21" s="75"/>
      <c r="G21" s="75"/>
      <c r="H21" s="77">
        <f t="shared" si="1"/>
        <v>0</v>
      </c>
    </row>
    <row r="22" spans="1:9" s="2" customFormat="1" ht="25.5" customHeight="1">
      <c r="A22" s="62" t="s">
        <v>6</v>
      </c>
      <c r="B22" s="63">
        <v>21</v>
      </c>
      <c r="C22" s="75">
        <v>104538.62</v>
      </c>
      <c r="D22" s="75"/>
      <c r="E22" s="75">
        <v>104538.62</v>
      </c>
      <c r="F22" s="75">
        <v>251683.9</v>
      </c>
      <c r="G22" s="75"/>
      <c r="H22" s="77">
        <f t="shared" si="1"/>
        <v>251683.9</v>
      </c>
      <c r="I22" s="66"/>
    </row>
    <row r="23" spans="1:8" s="2" customFormat="1" ht="25.5" customHeight="1">
      <c r="A23" s="62" t="s">
        <v>7</v>
      </c>
      <c r="B23" s="63">
        <v>24</v>
      </c>
      <c r="C23" s="75"/>
      <c r="D23" s="75"/>
      <c r="E23" s="75">
        <v>0</v>
      </c>
      <c r="F23" s="75"/>
      <c r="G23" s="75"/>
      <c r="H23" s="77">
        <f t="shared" si="1"/>
        <v>0</v>
      </c>
    </row>
    <row r="24" spans="1:8" s="2" customFormat="1" ht="25.5" customHeight="1">
      <c r="A24" s="62" t="s">
        <v>8</v>
      </c>
      <c r="B24" s="63">
        <v>28</v>
      </c>
      <c r="C24" s="75"/>
      <c r="D24" s="75"/>
      <c r="E24" s="75">
        <v>0</v>
      </c>
      <c r="F24" s="75"/>
      <c r="G24" s="75"/>
      <c r="H24" s="77">
        <f t="shared" si="1"/>
        <v>0</v>
      </c>
    </row>
    <row r="25" spans="1:8" s="2" customFormat="1" ht="25.5" customHeight="1">
      <c r="A25" s="68" t="s">
        <v>83</v>
      </c>
      <c r="B25" s="63">
        <v>35</v>
      </c>
      <c r="C25" s="75">
        <f aca="true" t="shared" si="2" ref="C25:H25">C16+C22+C23+C24</f>
        <v>6690089.41</v>
      </c>
      <c r="D25" s="75">
        <f t="shared" si="2"/>
        <v>0</v>
      </c>
      <c r="E25" s="75">
        <f t="shared" si="2"/>
        <v>6690089.41</v>
      </c>
      <c r="F25" s="75">
        <f t="shared" si="2"/>
        <v>6888083.16</v>
      </c>
      <c r="G25" s="75">
        <f t="shared" si="2"/>
        <v>0</v>
      </c>
      <c r="H25" s="77">
        <f t="shared" si="2"/>
        <v>6888083.16</v>
      </c>
    </row>
    <row r="26" spans="1:8" s="2" customFormat="1" ht="40.5" customHeight="1">
      <c r="A26" s="69" t="s">
        <v>84</v>
      </c>
      <c r="B26" s="63">
        <v>40</v>
      </c>
      <c r="C26" s="75"/>
      <c r="D26" s="75"/>
      <c r="E26" s="75"/>
      <c r="F26" s="75"/>
      <c r="G26" s="75">
        <v>0</v>
      </c>
      <c r="H26" s="77">
        <f>SUM(F26:G26)</f>
        <v>0</v>
      </c>
    </row>
    <row r="27" spans="1:8" s="2" customFormat="1" ht="42" customHeight="1">
      <c r="A27" s="70" t="s">
        <v>85</v>
      </c>
      <c r="B27" s="71">
        <v>45</v>
      </c>
      <c r="C27" s="78">
        <f aca="true" t="shared" si="3" ref="C27:H27">C14-C25+C26</f>
        <v>1944470.289999999</v>
      </c>
      <c r="D27" s="78">
        <f t="shared" si="3"/>
        <v>0</v>
      </c>
      <c r="E27" s="78">
        <f t="shared" si="3"/>
        <v>1944470.289999999</v>
      </c>
      <c r="F27" s="78">
        <f t="shared" si="3"/>
        <v>-2794287.5700000003</v>
      </c>
      <c r="G27" s="78">
        <f t="shared" si="3"/>
        <v>0</v>
      </c>
      <c r="H27" s="79">
        <f t="shared" si="3"/>
        <v>-2794287.5700000003</v>
      </c>
    </row>
    <row r="28" spans="1:10" s="2" customFormat="1" ht="27.75" customHeight="1">
      <c r="A28" s="7" t="s">
        <v>95</v>
      </c>
      <c r="B28" s="7"/>
      <c r="C28" s="7"/>
      <c r="D28" s="7"/>
      <c r="E28" s="7"/>
      <c r="F28" s="7"/>
      <c r="G28" s="7"/>
      <c r="H28" s="7"/>
      <c r="J28" s="48"/>
    </row>
    <row r="29" spans="6:8" ht="24.75" customHeight="1">
      <c r="F29" s="50"/>
      <c r="G29" s="50"/>
      <c r="H29" s="50"/>
    </row>
    <row r="30" spans="6:8" ht="24.75" customHeight="1">
      <c r="F30" s="50"/>
      <c r="G30" s="50"/>
      <c r="H30" s="50"/>
    </row>
    <row r="31" spans="6:8" ht="19.5" customHeight="1">
      <c r="F31" s="50"/>
      <c r="G31" s="50"/>
      <c r="H31" s="50"/>
    </row>
  </sheetData>
  <sheetProtection/>
  <mergeCells count="7">
    <mergeCell ref="A1:H1"/>
    <mergeCell ref="D3:E3"/>
    <mergeCell ref="C4:E4"/>
    <mergeCell ref="F4:H4"/>
    <mergeCell ref="A28:H28"/>
    <mergeCell ref="A4:A5"/>
    <mergeCell ref="B4:B5"/>
  </mergeCells>
  <printOptions horizontalCentered="1"/>
  <pageMargins left="0.39" right="0.2" top="0.79" bottom="0.39" header="0.51" footer="0.31"/>
  <pageSetup horizontalDpi="300" verticalDpi="300" orientation="portrait" paperSize="9" scale="94" r:id="rId1"/>
  <headerFooter alignWithMargins="0">
    <oddFooter>&amp;C&amp;10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14" sqref="F14"/>
    </sheetView>
  </sheetViews>
  <sheetFormatPr defaultColWidth="9.00390625" defaultRowHeight="21.75" customHeight="1"/>
  <cols>
    <col min="1" max="1" width="45.375" style="3" customWidth="1"/>
    <col min="2" max="2" width="0.6171875" style="3" hidden="1" customWidth="1"/>
    <col min="3" max="3" width="17.25390625" style="3" customWidth="1"/>
    <col min="4" max="4" width="17.75390625" style="3" customWidth="1"/>
    <col min="5" max="5" width="12.25390625" style="3" bestFit="1" customWidth="1"/>
    <col min="6" max="6" width="10.125" style="3" bestFit="1" customWidth="1"/>
    <col min="7" max="7" width="9.75390625" style="3" bestFit="1" customWidth="1"/>
    <col min="8" max="16384" width="9.00390625" style="3" customWidth="1"/>
  </cols>
  <sheetData>
    <row r="1" spans="1:4" ht="22.5" customHeight="1">
      <c r="A1" s="80" t="s">
        <v>96</v>
      </c>
      <c r="B1" s="80"/>
      <c r="C1" s="80"/>
      <c r="D1" s="80"/>
    </row>
    <row r="2" spans="1:4" ht="15" customHeight="1">
      <c r="A2" s="81"/>
      <c r="B2" s="81"/>
      <c r="C2" s="81"/>
      <c r="D2" s="82" t="s">
        <v>97</v>
      </c>
    </row>
    <row r="3" spans="1:4" ht="15" customHeight="1">
      <c r="A3" s="4" t="s">
        <v>131</v>
      </c>
      <c r="B3" s="53"/>
      <c r="C3" s="53"/>
      <c r="D3" s="51" t="s">
        <v>74</v>
      </c>
    </row>
    <row r="4" spans="1:4" ht="16.5" customHeight="1">
      <c r="A4" s="83" t="s">
        <v>98</v>
      </c>
      <c r="B4" s="84" t="s">
        <v>76</v>
      </c>
      <c r="C4" s="85" t="s">
        <v>9</v>
      </c>
      <c r="D4" s="86" t="s">
        <v>10</v>
      </c>
    </row>
    <row r="5" spans="1:4" s="2" customFormat="1" ht="16.5" customHeight="1">
      <c r="A5" s="62" t="s">
        <v>99</v>
      </c>
      <c r="B5" s="63"/>
      <c r="C5" s="87"/>
      <c r="D5" s="88"/>
    </row>
    <row r="6" spans="1:4" s="2" customFormat="1" ht="16.5" customHeight="1">
      <c r="A6" s="62" t="s">
        <v>100</v>
      </c>
      <c r="B6" s="63">
        <v>1</v>
      </c>
      <c r="C6" s="87">
        <v>8583540</v>
      </c>
      <c r="D6" s="89">
        <f>'业务活动表'!H7</f>
        <v>2451505</v>
      </c>
    </row>
    <row r="7" spans="1:4" s="2" customFormat="1" ht="16.5" customHeight="1">
      <c r="A7" s="62" t="s">
        <v>101</v>
      </c>
      <c r="B7" s="63">
        <v>2</v>
      </c>
      <c r="C7" s="87">
        <v>0</v>
      </c>
      <c r="D7" s="89">
        <v>0</v>
      </c>
    </row>
    <row r="8" spans="1:4" s="2" customFormat="1" ht="16.5" customHeight="1">
      <c r="A8" s="62" t="s">
        <v>102</v>
      </c>
      <c r="B8" s="63">
        <v>3</v>
      </c>
      <c r="C8" s="87">
        <v>0</v>
      </c>
      <c r="D8" s="89">
        <f>'业务活动表'!H9</f>
        <v>1474600.04</v>
      </c>
    </row>
    <row r="9" spans="1:4" s="2" customFormat="1" ht="16.5" customHeight="1">
      <c r="A9" s="64" t="s">
        <v>103</v>
      </c>
      <c r="B9" s="63">
        <v>4</v>
      </c>
      <c r="C9" s="87">
        <v>0</v>
      </c>
      <c r="D9" s="89">
        <v>0</v>
      </c>
    </row>
    <row r="10" spans="1:4" s="2" customFormat="1" ht="16.5" customHeight="1">
      <c r="A10" s="62" t="s">
        <v>104</v>
      </c>
      <c r="B10" s="63">
        <v>5</v>
      </c>
      <c r="C10" s="87">
        <v>0</v>
      </c>
      <c r="D10" s="89">
        <v>0</v>
      </c>
    </row>
    <row r="11" spans="1:4" s="2" customFormat="1" ht="16.5" customHeight="1">
      <c r="A11" s="62" t="s">
        <v>105</v>
      </c>
      <c r="B11" s="63">
        <v>8</v>
      </c>
      <c r="C11" s="87">
        <v>51019.7</v>
      </c>
      <c r="D11" s="89">
        <f>'业务活动表'!H13</f>
        <v>167690.55000000002</v>
      </c>
    </row>
    <row r="12" spans="1:4" s="2" customFormat="1" ht="16.5" customHeight="1">
      <c r="A12" s="68" t="s">
        <v>106</v>
      </c>
      <c r="B12" s="63">
        <v>13</v>
      </c>
      <c r="C12" s="87">
        <f>SUM(C6:C11)</f>
        <v>8634559.7</v>
      </c>
      <c r="D12" s="89">
        <f>SUM(D6:D11)</f>
        <v>4093795.59</v>
      </c>
    </row>
    <row r="13" spans="1:5" s="2" customFormat="1" ht="16.5" customHeight="1">
      <c r="A13" s="62" t="s">
        <v>107</v>
      </c>
      <c r="B13" s="63">
        <v>14</v>
      </c>
      <c r="C13" s="87">
        <v>6420755.79</v>
      </c>
      <c r="D13" s="89">
        <v>6603101.399999999</v>
      </c>
      <c r="E13" s="98"/>
    </row>
    <row r="14" spans="1:7" s="2" customFormat="1" ht="16.5" customHeight="1">
      <c r="A14" s="64" t="s">
        <v>108</v>
      </c>
      <c r="B14" s="63">
        <v>15</v>
      </c>
      <c r="C14" s="87">
        <v>228803</v>
      </c>
      <c r="D14" s="89">
        <v>15332</v>
      </c>
      <c r="E14" s="6"/>
      <c r="F14" s="65"/>
      <c r="G14" s="6"/>
    </row>
    <row r="15" spans="1:6" s="2" customFormat="1" ht="16.5" customHeight="1">
      <c r="A15" s="64" t="s">
        <v>109</v>
      </c>
      <c r="B15" s="63">
        <v>16</v>
      </c>
      <c r="C15" s="87"/>
      <c r="D15" s="89"/>
      <c r="F15" s="6"/>
    </row>
    <row r="16" spans="1:6" s="2" customFormat="1" ht="16.5" customHeight="1">
      <c r="A16" s="64" t="s">
        <v>110</v>
      </c>
      <c r="B16" s="63">
        <v>19</v>
      </c>
      <c r="C16" s="87">
        <v>208929.06</v>
      </c>
      <c r="D16" s="89">
        <f>'业务活动表'!F22+53600</f>
        <v>305283.9</v>
      </c>
      <c r="F16" s="6"/>
    </row>
    <row r="17" spans="1:6" s="2" customFormat="1" ht="16.5" customHeight="1">
      <c r="A17" s="68" t="s">
        <v>111</v>
      </c>
      <c r="B17" s="63">
        <v>23</v>
      </c>
      <c r="C17" s="87">
        <f>SUM(C13:C16)</f>
        <v>6858487.85</v>
      </c>
      <c r="D17" s="89">
        <f>SUM(D13:D16)</f>
        <v>6923717.3</v>
      </c>
      <c r="F17" s="6"/>
    </row>
    <row r="18" spans="1:4" s="2" customFormat="1" ht="16.5" customHeight="1">
      <c r="A18" s="68" t="s">
        <v>112</v>
      </c>
      <c r="B18" s="63">
        <v>24</v>
      </c>
      <c r="C18" s="87">
        <f>C12-C17</f>
        <v>1776071.8499999996</v>
      </c>
      <c r="D18" s="89">
        <f>D12-D17</f>
        <v>-2829921.71</v>
      </c>
    </row>
    <row r="19" spans="1:4" s="2" customFormat="1" ht="16.5" customHeight="1">
      <c r="A19" s="62" t="s">
        <v>113</v>
      </c>
      <c r="B19" s="63"/>
      <c r="C19" s="87"/>
      <c r="D19" s="89"/>
    </row>
    <row r="20" spans="1:4" s="2" customFormat="1" ht="16.5" customHeight="1">
      <c r="A20" s="90" t="s">
        <v>114</v>
      </c>
      <c r="B20" s="63">
        <v>25</v>
      </c>
      <c r="C20" s="87"/>
      <c r="D20" s="89">
        <f>'资产负债表'!C7+'资产负债表'!C19-'资产负债表'!D7-'资产负债表'!D19</f>
        <v>0</v>
      </c>
    </row>
    <row r="21" spans="1:4" s="2" customFormat="1" ht="16.5" customHeight="1">
      <c r="A21" s="90" t="s">
        <v>115</v>
      </c>
      <c r="B21" s="63">
        <v>26</v>
      </c>
      <c r="C21" s="87"/>
      <c r="D21" s="89">
        <f>'业务活动表'!H12</f>
        <v>0</v>
      </c>
    </row>
    <row r="22" spans="1:4" s="2" customFormat="1" ht="16.5" customHeight="1">
      <c r="A22" s="91" t="s">
        <v>116</v>
      </c>
      <c r="B22" s="63">
        <v>27</v>
      </c>
      <c r="C22" s="87"/>
      <c r="D22" s="89"/>
    </row>
    <row r="23" spans="1:4" s="2" customFormat="1" ht="16.5" customHeight="1">
      <c r="A23" s="62" t="s">
        <v>117</v>
      </c>
      <c r="B23" s="63">
        <v>30</v>
      </c>
      <c r="C23" s="87"/>
      <c r="D23" s="89"/>
    </row>
    <row r="24" spans="1:4" s="2" customFormat="1" ht="16.5" customHeight="1">
      <c r="A24" s="68" t="s">
        <v>106</v>
      </c>
      <c r="B24" s="63">
        <v>34</v>
      </c>
      <c r="C24" s="87">
        <v>0</v>
      </c>
      <c r="D24" s="89">
        <f>SUM(D20:D23)</f>
        <v>0</v>
      </c>
    </row>
    <row r="25" spans="1:4" s="2" customFormat="1" ht="16.5" customHeight="1">
      <c r="A25" s="91" t="s">
        <v>118</v>
      </c>
      <c r="B25" s="63">
        <v>35</v>
      </c>
      <c r="C25" s="87">
        <v>0</v>
      </c>
      <c r="D25" s="89">
        <f>'资产负债表'!D21-'资产负债表'!C21</f>
        <v>0</v>
      </c>
    </row>
    <row r="26" spans="1:4" s="2" customFormat="1" ht="16.5" customHeight="1">
      <c r="A26" s="90" t="s">
        <v>119</v>
      </c>
      <c r="B26" s="63">
        <v>36</v>
      </c>
      <c r="C26" s="87"/>
      <c r="D26" s="89">
        <f>'资产负债表'!D7+'资产负债表'!D19-'资产负债表'!C7-'资产负债表'!C19</f>
        <v>0</v>
      </c>
    </row>
    <row r="27" spans="1:4" s="2" customFormat="1" ht="16.5" customHeight="1">
      <c r="A27" s="91" t="s">
        <v>120</v>
      </c>
      <c r="B27" s="63">
        <v>39</v>
      </c>
      <c r="C27" s="87"/>
      <c r="D27" s="89"/>
    </row>
    <row r="28" spans="1:4" s="2" customFormat="1" ht="16.5" customHeight="1">
      <c r="A28" s="68" t="s">
        <v>111</v>
      </c>
      <c r="B28" s="63">
        <v>43</v>
      </c>
      <c r="C28" s="87">
        <v>0</v>
      </c>
      <c r="D28" s="89">
        <f>SUM(D25:D27)</f>
        <v>0</v>
      </c>
    </row>
    <row r="29" spans="1:4" s="2" customFormat="1" ht="16.5" customHeight="1">
      <c r="A29" s="92" t="s">
        <v>121</v>
      </c>
      <c r="B29" s="63">
        <v>44</v>
      </c>
      <c r="C29" s="87">
        <v>0</v>
      </c>
      <c r="D29" s="89">
        <f>D24-D28</f>
        <v>0</v>
      </c>
    </row>
    <row r="30" spans="1:4" s="2" customFormat="1" ht="16.5" customHeight="1">
      <c r="A30" s="91" t="s">
        <v>122</v>
      </c>
      <c r="B30" s="63"/>
      <c r="C30" s="87"/>
      <c r="D30" s="89"/>
    </row>
    <row r="31" spans="1:4" s="2" customFormat="1" ht="16.5" customHeight="1">
      <c r="A31" s="91" t="s">
        <v>123</v>
      </c>
      <c r="B31" s="63">
        <v>45</v>
      </c>
      <c r="C31" s="87"/>
      <c r="D31" s="89">
        <f>'资产负债表'!H6-'资产负债表'!G6</f>
        <v>0</v>
      </c>
    </row>
    <row r="32" spans="1:4" s="2" customFormat="1" ht="16.5" customHeight="1">
      <c r="A32" s="91" t="s">
        <v>124</v>
      </c>
      <c r="B32" s="63">
        <v>48</v>
      </c>
      <c r="C32" s="87"/>
      <c r="D32" s="89"/>
    </row>
    <row r="33" spans="1:4" s="2" customFormat="1" ht="16.5" customHeight="1">
      <c r="A33" s="92" t="s">
        <v>106</v>
      </c>
      <c r="B33" s="63">
        <v>50</v>
      </c>
      <c r="C33" s="87">
        <v>0</v>
      </c>
      <c r="D33" s="89">
        <f>SUM(D31:D32)</f>
        <v>0</v>
      </c>
    </row>
    <row r="34" spans="1:4" s="2" customFormat="1" ht="16.5" customHeight="1">
      <c r="A34" s="90" t="s">
        <v>125</v>
      </c>
      <c r="B34" s="63">
        <v>51</v>
      </c>
      <c r="C34" s="87"/>
      <c r="D34" s="89">
        <f>'资产负债表'!G6-'资产负债表'!H6</f>
        <v>0</v>
      </c>
    </row>
    <row r="35" spans="1:4" s="2" customFormat="1" ht="16.5" customHeight="1">
      <c r="A35" s="90" t="s">
        <v>126</v>
      </c>
      <c r="B35" s="63">
        <v>52</v>
      </c>
      <c r="C35" s="87"/>
      <c r="D35" s="89"/>
    </row>
    <row r="36" spans="1:4" s="2" customFormat="1" ht="16.5" customHeight="1">
      <c r="A36" s="90" t="s">
        <v>127</v>
      </c>
      <c r="B36" s="63">
        <v>55</v>
      </c>
      <c r="C36" s="87"/>
      <c r="D36" s="89"/>
    </row>
    <row r="37" spans="1:5" s="2" customFormat="1" ht="16.5" customHeight="1">
      <c r="A37" s="92" t="s">
        <v>111</v>
      </c>
      <c r="B37" s="63">
        <v>58</v>
      </c>
      <c r="C37" s="87">
        <v>0</v>
      </c>
      <c r="D37" s="89">
        <f>SUM(D34:D36)</f>
        <v>0</v>
      </c>
      <c r="E37" s="98"/>
    </row>
    <row r="38" spans="1:5" s="2" customFormat="1" ht="16.5" customHeight="1">
      <c r="A38" s="92" t="s">
        <v>128</v>
      </c>
      <c r="B38" s="63">
        <v>59</v>
      </c>
      <c r="C38" s="87">
        <v>0</v>
      </c>
      <c r="D38" s="89">
        <f>D33-D37</f>
        <v>0</v>
      </c>
      <c r="E38" s="6"/>
    </row>
    <row r="39" spans="1:4" s="2" customFormat="1" ht="16.5" customHeight="1">
      <c r="A39" s="90" t="s">
        <v>129</v>
      </c>
      <c r="B39" s="63">
        <v>60</v>
      </c>
      <c r="C39" s="87"/>
      <c r="D39" s="89"/>
    </row>
    <row r="40" spans="1:4" s="2" customFormat="1" ht="16.5" customHeight="1">
      <c r="A40" s="93" t="s">
        <v>130</v>
      </c>
      <c r="B40" s="71">
        <v>61</v>
      </c>
      <c r="C40" s="94">
        <f>C18+C29+C38+C39</f>
        <v>1776071.8499999996</v>
      </c>
      <c r="D40" s="95">
        <f>D18+D29+D38+D39</f>
        <v>-2829921.71</v>
      </c>
    </row>
    <row r="41" spans="1:4" s="2" customFormat="1" ht="25.5" customHeight="1">
      <c r="A41" s="96" t="s">
        <v>132</v>
      </c>
      <c r="B41" s="96"/>
      <c r="C41" s="96"/>
      <c r="D41" s="96"/>
    </row>
    <row r="42" ht="21.75" customHeight="1">
      <c r="D42" s="97"/>
    </row>
    <row r="43" spans="4:5" ht="21.75" customHeight="1">
      <c r="D43" s="97"/>
      <c r="E43" s="97"/>
    </row>
    <row r="44" ht="21.75" customHeight="1">
      <c r="E44" s="97"/>
    </row>
    <row r="45" ht="21.75" customHeight="1">
      <c r="E45" s="97"/>
    </row>
    <row r="46" ht="21.75" customHeight="1">
      <c r="E46" s="97"/>
    </row>
    <row r="47" ht="21.75" customHeight="1">
      <c r="E47" s="97"/>
    </row>
  </sheetData>
  <sheetProtection/>
  <mergeCells count="3">
    <mergeCell ref="A1:D1"/>
    <mergeCell ref="B3:C3"/>
    <mergeCell ref="A41:D41"/>
  </mergeCells>
  <printOptions horizontalCentered="1"/>
  <pageMargins left="0.59" right="0.29" top="0.8" bottom="0.39" header="0.51" footer="0.31"/>
  <pageSetup horizontalDpi="300" verticalDpi="300" orientation="portrait" paperSize="9" r:id="rId1"/>
  <headerFooter alignWithMargins="0">
    <oddFooter>&amp;C&amp;9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2018-01-30T15:45:11Z</cp:lastPrinted>
  <dcterms:created xsi:type="dcterms:W3CDTF">1996-12-17T01:32:42Z</dcterms:created>
  <dcterms:modified xsi:type="dcterms:W3CDTF">2018-01-30T16:52:45Z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